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Volumes/projects/10-19833_NAWCAD_iNET/Shared/Docs/RCC/working/RCC/"/>
    </mc:Choice>
  </mc:AlternateContent>
  <bookViews>
    <workbookView xWindow="0" yWindow="-20560" windowWidth="35180" windowHeight="11360"/>
  </bookViews>
  <sheets>
    <sheet name="FTP - RC - TCP" sheetId="4" r:id="rId1"/>
    <sheet name="LTC Data" sheetId="1" r:id="rId2"/>
    <sheet name="SM" sheetId="2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2" l="1"/>
  <c r="P9" i="2"/>
  <c r="C9" i="2"/>
  <c r="G9" i="2"/>
  <c r="I9" i="2"/>
  <c r="O9" i="2"/>
  <c r="J14" i="1"/>
  <c r="P14" i="1"/>
  <c r="C14" i="1"/>
  <c r="I14" i="1"/>
  <c r="O14" i="1"/>
  <c r="J13" i="1"/>
  <c r="P13" i="1"/>
  <c r="C13" i="1"/>
  <c r="I13" i="1"/>
  <c r="O13" i="1"/>
  <c r="J12" i="1"/>
  <c r="P12" i="1"/>
  <c r="C12" i="1"/>
  <c r="I12" i="1"/>
  <c r="O12" i="1"/>
  <c r="J11" i="1"/>
  <c r="P11" i="1"/>
  <c r="J10" i="1"/>
  <c r="P10" i="1"/>
  <c r="C11" i="1"/>
  <c r="I11" i="1"/>
  <c r="O11" i="1"/>
  <c r="C10" i="1"/>
  <c r="I10" i="1"/>
  <c r="K10" i="1"/>
  <c r="O10" i="1"/>
  <c r="J9" i="1"/>
  <c r="P9" i="1"/>
  <c r="C9" i="1"/>
  <c r="I9" i="1"/>
  <c r="O9" i="1"/>
  <c r="E9" i="4"/>
  <c r="G9" i="4"/>
  <c r="I9" i="4"/>
  <c r="K9" i="4"/>
  <c r="Q9" i="4"/>
  <c r="J9" i="4"/>
  <c r="L9" i="4"/>
  <c r="R9" i="4"/>
  <c r="N9" i="4"/>
  <c r="P9" i="4"/>
  <c r="M9" i="4"/>
  <c r="O9" i="4"/>
  <c r="L9" i="2"/>
  <c r="K9" i="2"/>
  <c r="M9" i="2"/>
  <c r="L14" i="1"/>
  <c r="N14" i="1"/>
  <c r="L13" i="1"/>
  <c r="N13" i="1"/>
  <c r="L12" i="1"/>
  <c r="N12" i="1"/>
  <c r="L11" i="1"/>
  <c r="N11" i="1"/>
  <c r="L10" i="1"/>
  <c r="N10" i="1"/>
  <c r="L9" i="1"/>
  <c r="N9" i="1"/>
  <c r="K14" i="1"/>
  <c r="K13" i="1"/>
  <c r="K12" i="1"/>
  <c r="K11" i="1"/>
  <c r="M10" i="1"/>
  <c r="K9" i="1"/>
  <c r="N9" i="2"/>
  <c r="M14" i="1"/>
  <c r="M13" i="1"/>
  <c r="M12" i="1"/>
  <c r="M11" i="1"/>
  <c r="M9" i="1"/>
</calcChain>
</file>

<file path=xl/sharedStrings.xml><?xml version="1.0" encoding="utf-8"?>
<sst xmlns="http://schemas.openxmlformats.org/spreadsheetml/2006/main" count="67" uniqueCount="42">
  <si>
    <t>IP</t>
  </si>
  <si>
    <t>UDP</t>
  </si>
  <si>
    <t>TDM</t>
  </si>
  <si>
    <t>SNMP PDU</t>
  </si>
  <si>
    <t>Overhead for various LTC Data Transport sizes</t>
  </si>
  <si>
    <t>Overhead for typical SNMP request</t>
  </si>
  <si>
    <t>TDMP</t>
  </si>
  <si>
    <t>FTP Data</t>
  </si>
  <si>
    <t>TCP ACKs + IP Header</t>
  </si>
  <si>
    <t>Assumptions:</t>
  </si>
  <si>
    <t>Encrypted FTP Data</t>
  </si>
  <si>
    <t>FTP Data TCP and IP headers</t>
  </si>
  <si>
    <t>HAIPE Overhead (Encryption headers + encapsulating IP + FPL padding)</t>
  </si>
  <si>
    <t>One package per TmNS DM, standard package header</t>
  </si>
  <si>
    <t>HAIPE Overhead (FPL disabled)</t>
  </si>
  <si>
    <t>Total (FPL ON)</t>
  </si>
  <si>
    <t>Total (FPL OFF)</t>
  </si>
  <si>
    <t>Overhead (FPL ON)</t>
  </si>
  <si>
    <t>Overhead (FPL OFF)</t>
  </si>
  <si>
    <t>Ohd % (FPL ON)</t>
  </si>
  <si>
    <t>Ohd % (FPL OFF)</t>
  </si>
  <si>
    <t>Long transfers --- bytes transferred during connection/disconnection ignored</t>
  </si>
  <si>
    <t>Overhead for typical FTP data transfer using numbers from real FTP transfer captures from real machines with default setups</t>
  </si>
  <si>
    <t>Tuning TCP parameters could help, but unoptimized default configurations are interesting.</t>
  </si>
  <si>
    <t>HAIPE FPL Setting:</t>
  </si>
  <si>
    <t>HAIPE Overhead (FPL Disabled)</t>
  </si>
  <si>
    <t>SNMP Response (FPL OFF)</t>
  </si>
  <si>
    <t>SNMP Response (FPL ON)</t>
  </si>
  <si>
    <t>Assuming negligible FPL padding for TCP transfers.</t>
  </si>
  <si>
    <t>HAIPE Overhead (Encryption headers + encapsulating IP) (FPL ON or OFF)</t>
  </si>
  <si>
    <t>HAIPE Overhead of ACK (FPL OFF)</t>
  </si>
  <si>
    <t>Encrypted TCP ACK (FPL OFF)</t>
  </si>
  <si>
    <t>Encrypted TCP ACK (FPL ON)</t>
  </si>
  <si>
    <t>Assuming 1 ACK packet for every 10 FTP Data packets.</t>
  </si>
  <si>
    <t>HAIPE Overhead of ACK (Encryption headers + encapsulating IP + FPL padding).</t>
  </si>
  <si>
    <t>"Acq Data" represents sensor data (e.g. measurement data).</t>
  </si>
  <si>
    <t>No retries are needed.</t>
  </si>
  <si>
    <t>An SNMP request receives an SNMP response.</t>
  </si>
  <si>
    <r>
      <t>R</t>
    </r>
    <r>
      <rPr>
        <b/>
        <vertAlign val="subscript"/>
        <sz val="12"/>
        <rFont val="Arial"/>
      </rPr>
      <t>nt network throughput</t>
    </r>
    <r>
      <rPr>
        <b/>
        <sz val="12"/>
        <rFont val="Arial"/>
        <family val="2"/>
      </rPr>
      <t xml:space="preserve"> (Mbps):</t>
    </r>
  </si>
  <si>
    <r>
      <t>R</t>
    </r>
    <r>
      <rPr>
        <vertAlign val="subscript"/>
        <sz val="12"/>
        <color theme="3"/>
        <rFont val="Arial"/>
      </rPr>
      <t>md mission data</t>
    </r>
    <r>
      <rPr>
        <sz val="12"/>
        <color theme="3"/>
        <rFont val="Arial"/>
        <family val="2"/>
      </rPr>
      <t>: Application Transfer Rate (Mbps) (FPL ON)</t>
    </r>
  </si>
  <si>
    <r>
      <t>R</t>
    </r>
    <r>
      <rPr>
        <vertAlign val="subscript"/>
        <sz val="12"/>
        <color rgb="FF009051"/>
        <rFont val="Arial"/>
      </rPr>
      <t>md mission data</t>
    </r>
    <r>
      <rPr>
        <sz val="12"/>
        <color rgb="FF009051"/>
        <rFont val="Arial"/>
        <family val="2"/>
      </rPr>
      <t>: Application Transfer Rate (Mbps) (FPL OFF)</t>
    </r>
  </si>
  <si>
    <t>Acquisition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</si>
</sst>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3"/>
      <name val="Arial"/>
      <family val="2"/>
    </font>
    <font>
      <sz val="12"/>
      <color rgb="FF009051"/>
      <name val="Arial"/>
      <family val="2"/>
    </font>
    <font>
      <sz val="12"/>
      <color rgb="FFFF0000"/>
      <name val="Arial"/>
      <family val="2"/>
    </font>
    <font>
      <b/>
      <sz val="12"/>
      <color theme="3"/>
      <name val="Arial"/>
      <family val="2"/>
    </font>
    <font>
      <b/>
      <sz val="12"/>
      <color rgb="FF009051"/>
      <name val="Arial"/>
      <family val="2"/>
    </font>
    <font>
      <b/>
      <sz val="12"/>
      <color rgb="FF002060"/>
      <name val="Arial"/>
      <family val="2"/>
    </font>
    <font>
      <b/>
      <vertAlign val="subscript"/>
      <sz val="12"/>
      <name val="Arial"/>
    </font>
    <font>
      <vertAlign val="subscript"/>
      <sz val="12"/>
      <color theme="3"/>
      <name val="Arial"/>
    </font>
    <font>
      <vertAlign val="subscript"/>
      <sz val="12"/>
      <color rgb="FF009051"/>
      <name val="Arial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2FF7E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3" fillId="0" borderId="0" xfId="0" applyFont="1"/>
    <xf numFmtId="2" fontId="0" fillId="0" borderId="0" xfId="0" applyNumberFormat="1" applyAlignment="1">
      <alignment wrapText="1"/>
    </xf>
    <xf numFmtId="0" fontId="4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wrapText="1"/>
    </xf>
    <xf numFmtId="2" fontId="6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1" fontId="8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7" fillId="0" borderId="1" xfId="0" applyNumberFormat="1" applyFont="1" applyBorder="1" applyAlignment="1">
      <alignment wrapText="1"/>
    </xf>
    <xf numFmtId="2" fontId="9" fillId="2" borderId="1" xfId="1" applyNumberFormat="1" applyFont="1" applyFill="1" applyBorder="1" applyAlignment="1">
      <alignment wrapText="1"/>
    </xf>
    <xf numFmtId="2" fontId="10" fillId="2" borderId="1" xfId="1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5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164" fontId="9" fillId="2" borderId="1" xfId="1" applyNumberFormat="1" applyFont="1" applyFill="1" applyBorder="1"/>
    <xf numFmtId="164" fontId="10" fillId="2" borderId="1" xfId="1" applyNumberFormat="1" applyFont="1" applyFill="1" applyBorder="1"/>
    <xf numFmtId="0" fontId="11" fillId="4" borderId="1" xfId="0" applyFont="1" applyFill="1" applyBorder="1"/>
    <xf numFmtId="0" fontId="10" fillId="4" borderId="1" xfId="0" applyFont="1" applyFill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164" fontId="6" fillId="2" borderId="1" xfId="0" applyNumberFormat="1" applyFont="1" applyFill="1" applyBorder="1"/>
    <xf numFmtId="0" fontId="9" fillId="4" borderId="1" xfId="1" applyNumberFormat="1" applyFont="1" applyFill="1" applyBorder="1"/>
    <xf numFmtId="0" fontId="4" fillId="3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051"/>
      <color rgb="FFFF7182"/>
      <color rgb="FFFF8882"/>
      <color rgb="FFFF2600"/>
      <color rgb="FFFF7E79"/>
      <color rgb="FFF5EEA8"/>
      <color rgb="FFFFFD78"/>
      <color rgb="FFC2FF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R11"/>
  <sheetViews>
    <sheetView tabSelected="1" zoomScale="110" zoomScaleNormal="110" zoomScalePageLayoutView="110" workbookViewId="0">
      <selection activeCell="C2" sqref="C2"/>
    </sheetView>
  </sheetViews>
  <sheetFormatPr baseColWidth="10" defaultColWidth="8.83203125" defaultRowHeight="13" x14ac:dyDescent="0.15"/>
  <cols>
    <col min="1" max="1" width="8.83203125" style="2"/>
    <col min="2" max="2" width="38.33203125" style="2" bestFit="1" customWidth="1"/>
    <col min="3" max="3" width="19.5" style="2" customWidth="1"/>
    <col min="4" max="4" width="23.1640625" style="2" customWidth="1"/>
    <col min="5" max="5" width="12" style="2" customWidth="1"/>
    <col min="6" max="6" width="13.33203125" style="2" customWidth="1"/>
    <col min="7" max="7" width="19" style="2" customWidth="1"/>
    <col min="8" max="8" width="14.5" style="2" customWidth="1"/>
    <col min="9" max="9" width="12" style="2" customWidth="1"/>
    <col min="10" max="10" width="12.5" style="2" customWidth="1"/>
    <col min="11" max="12" width="9.1640625" style="2" bestFit="1" customWidth="1"/>
    <col min="13" max="13" width="9.83203125" style="2" customWidth="1"/>
    <col min="14" max="14" width="10.5" style="2" customWidth="1"/>
    <col min="15" max="16" width="9.1640625" style="2" bestFit="1" customWidth="1"/>
    <col min="17" max="17" width="16" style="2" bestFit="1" customWidth="1"/>
    <col min="18" max="18" width="17.1640625" style="2" bestFit="1" customWidth="1"/>
    <col min="19" max="16384" width="8.83203125" style="2"/>
  </cols>
  <sheetData>
    <row r="1" spans="2:18" ht="14" thickBot="1" x14ac:dyDescent="0.2"/>
    <row r="2" spans="2:18" ht="19" thickBot="1" x14ac:dyDescent="0.3">
      <c r="B2" s="5" t="s">
        <v>38</v>
      </c>
      <c r="C2" s="50">
        <v>9.1767079999999996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17" thickBot="1" x14ac:dyDescent="0.25">
      <c r="B3" s="7" t="s">
        <v>24</v>
      </c>
      <c r="C3" s="51">
        <v>1416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18" ht="16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2:18" ht="96" x14ac:dyDescent="0.2">
      <c r="B5" s="8" t="s">
        <v>9</v>
      </c>
      <c r="C5" s="6" t="s">
        <v>21</v>
      </c>
      <c r="D5" s="6" t="s">
        <v>23</v>
      </c>
      <c r="E5" s="6" t="s">
        <v>28</v>
      </c>
      <c r="F5" s="6" t="s">
        <v>33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2:18" ht="16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2:18" ht="18.75" customHeight="1" x14ac:dyDescent="0.2">
      <c r="B7" s="52" t="s">
        <v>22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9"/>
      <c r="Q7" s="9"/>
      <c r="R7" s="6"/>
    </row>
    <row r="8" spans="2:18" ht="82" x14ac:dyDescent="0.2">
      <c r="B8" s="10" t="s">
        <v>7</v>
      </c>
      <c r="C8" s="10" t="s">
        <v>11</v>
      </c>
      <c r="D8" s="10" t="s">
        <v>29</v>
      </c>
      <c r="E8" s="10" t="s">
        <v>10</v>
      </c>
      <c r="F8" s="10" t="s">
        <v>8</v>
      </c>
      <c r="G8" s="11" t="s">
        <v>34</v>
      </c>
      <c r="H8" s="12" t="s">
        <v>30</v>
      </c>
      <c r="I8" s="11" t="s">
        <v>32</v>
      </c>
      <c r="J8" s="12" t="s">
        <v>31</v>
      </c>
      <c r="K8" s="11" t="s">
        <v>15</v>
      </c>
      <c r="L8" s="12" t="s">
        <v>16</v>
      </c>
      <c r="M8" s="11" t="s">
        <v>17</v>
      </c>
      <c r="N8" s="12" t="s">
        <v>18</v>
      </c>
      <c r="O8" s="13" t="s">
        <v>19</v>
      </c>
      <c r="P8" s="14" t="s">
        <v>20</v>
      </c>
      <c r="Q8" s="15" t="s">
        <v>39</v>
      </c>
      <c r="R8" s="16" t="s">
        <v>40</v>
      </c>
    </row>
    <row r="9" spans="2:18" ht="16" x14ac:dyDescent="0.2">
      <c r="B9" s="10">
        <v>1366</v>
      </c>
      <c r="C9" s="17">
        <v>52</v>
      </c>
      <c r="D9" s="18">
        <v>50</v>
      </c>
      <c r="E9" s="17">
        <f>SUM(B9:D9)</f>
        <v>1468</v>
      </c>
      <c r="F9" s="17">
        <v>52</v>
      </c>
      <c r="G9" s="19">
        <f>$C$3-30-F9+50</f>
        <v>1384</v>
      </c>
      <c r="H9" s="20">
        <v>50</v>
      </c>
      <c r="I9" s="19">
        <f>SUM(F9:G9)</f>
        <v>1436</v>
      </c>
      <c r="J9" s="20">
        <f>SUM(F9,H9)</f>
        <v>102</v>
      </c>
      <c r="K9" s="19">
        <f>E9+(I9/10)</f>
        <v>1611.6</v>
      </c>
      <c r="L9" s="20">
        <f>E9+(J9/10)</f>
        <v>1478.2</v>
      </c>
      <c r="M9" s="19">
        <f>K9-B9</f>
        <v>245.59999999999991</v>
      </c>
      <c r="N9" s="20">
        <f>(L9-B9)</f>
        <v>112.20000000000005</v>
      </c>
      <c r="O9" s="21">
        <f>M9/K9*100</f>
        <v>15.239513526929754</v>
      </c>
      <c r="P9" s="22">
        <f>N9/L9*100</f>
        <v>7.590312542281155</v>
      </c>
      <c r="Q9" s="23">
        <f>B9/K9*$C$2</f>
        <v>7.7782223430131543</v>
      </c>
      <c r="R9" s="24">
        <f>B9/L9*$C$2</f>
        <v>8.4801671817074826</v>
      </c>
    </row>
    <row r="11" spans="2:18" x14ac:dyDescent="0.15">
      <c r="N11" s="4"/>
    </row>
  </sheetData>
  <mergeCells count="1">
    <mergeCell ref="B7:O7"/>
  </mergeCells>
  <phoneticPr fontId="2" type="noConversion"/>
  <pageMargins left="0.7" right="0.7" top="0.75" bottom="0.75" header="0.5" footer="0.5"/>
  <pageSetup scale="4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17"/>
  <sheetViews>
    <sheetView zoomScale="110" zoomScaleNormal="110" zoomScalePageLayoutView="110" workbookViewId="0">
      <selection activeCell="C2" sqref="C2"/>
    </sheetView>
  </sheetViews>
  <sheetFormatPr baseColWidth="10" defaultColWidth="8.83203125" defaultRowHeight="13" x14ac:dyDescent="0.15"/>
  <cols>
    <col min="2" max="2" width="38.83203125" customWidth="1"/>
    <col min="3" max="3" width="18" customWidth="1"/>
    <col min="4" max="4" width="19.5" customWidth="1"/>
    <col min="5" max="9" width="9.1640625" customWidth="1"/>
    <col min="10" max="10" width="10.33203125" customWidth="1"/>
    <col min="11" max="11" width="10.5" customWidth="1"/>
    <col min="12" max="12" width="10.33203125" customWidth="1"/>
    <col min="13" max="14" width="9.1640625" customWidth="1"/>
    <col min="15" max="15" width="21.1640625" bestFit="1" customWidth="1"/>
    <col min="16" max="16" width="22.1640625" bestFit="1" customWidth="1"/>
  </cols>
  <sheetData>
    <row r="1" spans="2:16" ht="14" thickBot="1" x14ac:dyDescent="0.2"/>
    <row r="2" spans="2:16" s="2" customFormat="1" ht="19" thickBot="1" x14ac:dyDescent="0.3">
      <c r="B2" s="5" t="s">
        <v>38</v>
      </c>
      <c r="C2" s="50">
        <v>9.1767079999999996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6" s="2" customFormat="1" ht="17" thickBot="1" x14ac:dyDescent="0.25">
      <c r="B3" s="25" t="s">
        <v>24</v>
      </c>
      <c r="C3" s="51">
        <v>1416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16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2:16" s="2" customFormat="1" ht="64" x14ac:dyDescent="0.2">
      <c r="B5" s="8" t="s">
        <v>9</v>
      </c>
      <c r="C5" s="6" t="s">
        <v>13</v>
      </c>
      <c r="D5" s="6" t="s">
        <v>35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6" x14ac:dyDescent="0.2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2:16" s="3" customFormat="1" ht="16" x14ac:dyDescent="0.2">
      <c r="B7" s="27" t="s">
        <v>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s="1" customFormat="1" ht="80" x14ac:dyDescent="0.2">
      <c r="B8" s="28" t="s">
        <v>41</v>
      </c>
      <c r="C8" s="11" t="s">
        <v>12</v>
      </c>
      <c r="D8" s="12" t="s">
        <v>14</v>
      </c>
      <c r="E8" s="28" t="s">
        <v>0</v>
      </c>
      <c r="F8" s="28" t="s">
        <v>1</v>
      </c>
      <c r="G8" s="28" t="s">
        <v>2</v>
      </c>
      <c r="H8" s="28" t="s">
        <v>6</v>
      </c>
      <c r="I8" s="29" t="s">
        <v>15</v>
      </c>
      <c r="J8" s="30" t="s">
        <v>16</v>
      </c>
      <c r="K8" s="29" t="s">
        <v>17</v>
      </c>
      <c r="L8" s="30" t="s">
        <v>18</v>
      </c>
      <c r="M8" s="31" t="s">
        <v>19</v>
      </c>
      <c r="N8" s="32" t="s">
        <v>20</v>
      </c>
      <c r="O8" s="15" t="s">
        <v>39</v>
      </c>
      <c r="P8" s="16" t="s">
        <v>40</v>
      </c>
    </row>
    <row r="9" spans="2:16" ht="16" x14ac:dyDescent="0.2">
      <c r="B9" s="33">
        <v>100</v>
      </c>
      <c r="C9" s="34">
        <f>$C$3-30-B9-E9-F9-G9-H9+50</f>
        <v>1272</v>
      </c>
      <c r="D9" s="35">
        <v>50</v>
      </c>
      <c r="E9" s="33">
        <v>20</v>
      </c>
      <c r="F9" s="33">
        <v>8</v>
      </c>
      <c r="G9" s="33">
        <v>24</v>
      </c>
      <c r="H9" s="33">
        <v>12</v>
      </c>
      <c r="I9" s="34">
        <f t="shared" ref="I9:I14" si="0">SUM(B9:C9,E9:H9)</f>
        <v>1436</v>
      </c>
      <c r="J9" s="35">
        <f t="shared" ref="J9:J14" si="1">SUM(B9,D9:H9)</f>
        <v>214</v>
      </c>
      <c r="K9" s="34">
        <f t="shared" ref="K9:K14" si="2">I9-B9</f>
        <v>1336</v>
      </c>
      <c r="L9" s="35">
        <f t="shared" ref="L9:L14" si="3">J9-B9</f>
        <v>114</v>
      </c>
      <c r="M9" s="36">
        <f t="shared" ref="M9:M14" si="4">K9/I9</f>
        <v>0.93036211699164351</v>
      </c>
      <c r="N9" s="37">
        <f t="shared" ref="N9:N14" si="5">L9/J9</f>
        <v>0.53271028037383172</v>
      </c>
      <c r="O9" s="38">
        <f>B9/I9*C2</f>
        <v>0.63904651810584956</v>
      </c>
      <c r="P9" s="39">
        <f>B9/J9*C2</f>
        <v>4.2881813084112146</v>
      </c>
    </row>
    <row r="10" spans="2:16" ht="16" x14ac:dyDescent="0.2">
      <c r="B10" s="33">
        <v>200</v>
      </c>
      <c r="C10" s="34">
        <f t="shared" ref="C10:C14" si="6">$C$3-30-B10-E10-F10-G10-H10+50</f>
        <v>1172</v>
      </c>
      <c r="D10" s="35">
        <v>50</v>
      </c>
      <c r="E10" s="33">
        <v>20</v>
      </c>
      <c r="F10" s="33">
        <v>8</v>
      </c>
      <c r="G10" s="33">
        <v>24</v>
      </c>
      <c r="H10" s="33">
        <v>12</v>
      </c>
      <c r="I10" s="34">
        <f t="shared" si="0"/>
        <v>1436</v>
      </c>
      <c r="J10" s="35">
        <f t="shared" si="1"/>
        <v>314</v>
      </c>
      <c r="K10" s="34">
        <f t="shared" si="2"/>
        <v>1236</v>
      </c>
      <c r="L10" s="35">
        <f t="shared" si="3"/>
        <v>114</v>
      </c>
      <c r="M10" s="36">
        <f t="shared" si="4"/>
        <v>0.8607242339832869</v>
      </c>
      <c r="N10" s="37">
        <f t="shared" si="5"/>
        <v>0.36305732484076431</v>
      </c>
      <c r="O10" s="38">
        <f>B10/K10*C2</f>
        <v>1.4849042071197409</v>
      </c>
      <c r="P10" s="39">
        <f>B10/J10*C2</f>
        <v>5.8450369426751587</v>
      </c>
    </row>
    <row r="11" spans="2:16" ht="16" x14ac:dyDescent="0.2">
      <c r="B11" s="33">
        <v>500</v>
      </c>
      <c r="C11" s="34">
        <f t="shared" si="6"/>
        <v>872</v>
      </c>
      <c r="D11" s="35">
        <v>50</v>
      </c>
      <c r="E11" s="33">
        <v>20</v>
      </c>
      <c r="F11" s="33">
        <v>8</v>
      </c>
      <c r="G11" s="33">
        <v>24</v>
      </c>
      <c r="H11" s="33">
        <v>12</v>
      </c>
      <c r="I11" s="34">
        <f t="shared" si="0"/>
        <v>1436</v>
      </c>
      <c r="J11" s="35">
        <f t="shared" si="1"/>
        <v>614</v>
      </c>
      <c r="K11" s="34">
        <f t="shared" si="2"/>
        <v>936</v>
      </c>
      <c r="L11" s="35">
        <f t="shared" si="3"/>
        <v>114</v>
      </c>
      <c r="M11" s="36">
        <f t="shared" si="4"/>
        <v>0.65181058495821731</v>
      </c>
      <c r="N11" s="37">
        <f t="shared" si="5"/>
        <v>0.18566775244299674</v>
      </c>
      <c r="O11" s="38">
        <f>B11/I11*C2</f>
        <v>3.195232590529248</v>
      </c>
      <c r="P11" s="39">
        <f>B11/J11*C2</f>
        <v>7.4728892508143323</v>
      </c>
    </row>
    <row r="12" spans="2:16" s="3" customFormat="1" ht="16" x14ac:dyDescent="0.2">
      <c r="B12" s="33">
        <v>920</v>
      </c>
      <c r="C12" s="34">
        <f t="shared" si="6"/>
        <v>452</v>
      </c>
      <c r="D12" s="35">
        <v>50</v>
      </c>
      <c r="E12" s="33">
        <v>20</v>
      </c>
      <c r="F12" s="33">
        <v>8</v>
      </c>
      <c r="G12" s="33">
        <v>24</v>
      </c>
      <c r="H12" s="33">
        <v>12</v>
      </c>
      <c r="I12" s="34">
        <f t="shared" si="0"/>
        <v>1436</v>
      </c>
      <c r="J12" s="35">
        <f t="shared" si="1"/>
        <v>1034</v>
      </c>
      <c r="K12" s="34">
        <f t="shared" si="2"/>
        <v>516</v>
      </c>
      <c r="L12" s="35">
        <f t="shared" si="3"/>
        <v>114</v>
      </c>
      <c r="M12" s="36">
        <f t="shared" si="4"/>
        <v>0.35933147632311979</v>
      </c>
      <c r="N12" s="37">
        <f t="shared" si="5"/>
        <v>0.1102514506769826</v>
      </c>
      <c r="O12" s="38">
        <f>B12/I12*C2</f>
        <v>5.8792279665738159</v>
      </c>
      <c r="P12" s="39">
        <f>B12/J12*C2</f>
        <v>8.1649626305609271</v>
      </c>
    </row>
    <row r="13" spans="2:16" ht="16" x14ac:dyDescent="0.2">
      <c r="B13" s="33">
        <v>1000</v>
      </c>
      <c r="C13" s="34">
        <f t="shared" si="6"/>
        <v>372</v>
      </c>
      <c r="D13" s="35">
        <v>50</v>
      </c>
      <c r="E13" s="33">
        <v>20</v>
      </c>
      <c r="F13" s="33">
        <v>8</v>
      </c>
      <c r="G13" s="33">
        <v>24</v>
      </c>
      <c r="H13" s="33">
        <v>12</v>
      </c>
      <c r="I13" s="34">
        <f t="shared" si="0"/>
        <v>1436</v>
      </c>
      <c r="J13" s="35">
        <f t="shared" si="1"/>
        <v>1114</v>
      </c>
      <c r="K13" s="34">
        <f t="shared" si="2"/>
        <v>436</v>
      </c>
      <c r="L13" s="35">
        <f t="shared" si="3"/>
        <v>114</v>
      </c>
      <c r="M13" s="36">
        <f t="shared" si="4"/>
        <v>0.30362116991643456</v>
      </c>
      <c r="N13" s="37">
        <f t="shared" si="5"/>
        <v>0.10233393177737882</v>
      </c>
      <c r="O13" s="38">
        <f>B13/I13*C2</f>
        <v>6.390465181058496</v>
      </c>
      <c r="P13" s="39">
        <f>B13/J13*C2</f>
        <v>8.2376193895870724</v>
      </c>
    </row>
    <row r="14" spans="2:16" ht="16" x14ac:dyDescent="0.2">
      <c r="B14" s="33">
        <v>1324</v>
      </c>
      <c r="C14" s="34">
        <f t="shared" si="6"/>
        <v>48</v>
      </c>
      <c r="D14" s="35">
        <v>50</v>
      </c>
      <c r="E14" s="33">
        <v>20</v>
      </c>
      <c r="F14" s="33">
        <v>8</v>
      </c>
      <c r="G14" s="33">
        <v>24</v>
      </c>
      <c r="H14" s="33">
        <v>12</v>
      </c>
      <c r="I14" s="34">
        <f t="shared" si="0"/>
        <v>1436</v>
      </c>
      <c r="J14" s="35">
        <f t="shared" si="1"/>
        <v>1438</v>
      </c>
      <c r="K14" s="34">
        <f t="shared" si="2"/>
        <v>112</v>
      </c>
      <c r="L14" s="35">
        <f t="shared" si="3"/>
        <v>114</v>
      </c>
      <c r="M14" s="36">
        <f t="shared" si="4"/>
        <v>7.7994428969359333E-2</v>
      </c>
      <c r="N14" s="37">
        <f t="shared" si="5"/>
        <v>7.9276773296244787E-2</v>
      </c>
      <c r="O14" s="38">
        <f>B14/I14*C2</f>
        <v>8.460975899721447</v>
      </c>
      <c r="P14" s="39">
        <f>B14/J14*C2</f>
        <v>8.4492082002781626</v>
      </c>
    </row>
    <row r="17" spans="2:2" x14ac:dyDescent="0.15">
      <c r="B17" s="2"/>
    </row>
  </sheetData>
  <phoneticPr fontId="2" type="noConversion"/>
  <pageMargins left="0.7" right="0.7" top="0.75" bottom="0.75" header="0.5" footer="0.5"/>
  <pageSetup scale="65" orientation="landscape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9"/>
  <sheetViews>
    <sheetView zoomScale="110" zoomScaleNormal="110" zoomScalePageLayoutView="110" workbookViewId="0">
      <selection activeCell="C2" sqref="C2"/>
    </sheetView>
  </sheetViews>
  <sheetFormatPr baseColWidth="10" defaultColWidth="8.83203125" defaultRowHeight="13" x14ac:dyDescent="0.15"/>
  <cols>
    <col min="2" max="2" width="38.33203125" bestFit="1" customWidth="1"/>
    <col min="3" max="3" width="23" customWidth="1"/>
    <col min="4" max="4" width="13.6640625" customWidth="1"/>
    <col min="7" max="7" width="10" customWidth="1"/>
    <col min="8" max="8" width="10.5" customWidth="1"/>
    <col min="11" max="11" width="10.33203125" customWidth="1"/>
    <col min="12" max="12" width="9.83203125" customWidth="1"/>
    <col min="15" max="15" width="16" customWidth="1"/>
    <col min="16" max="16" width="17.33203125" customWidth="1"/>
  </cols>
  <sheetData>
    <row r="1" spans="2:16" ht="14" thickBot="1" x14ac:dyDescent="0.2"/>
    <row r="2" spans="2:16" ht="19" thickBot="1" x14ac:dyDescent="0.3">
      <c r="B2" s="5" t="s">
        <v>38</v>
      </c>
      <c r="C2" s="50">
        <v>9.1767079999999996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7" thickBot="1" x14ac:dyDescent="0.25">
      <c r="B3" s="7" t="s">
        <v>24</v>
      </c>
      <c r="C3" s="51">
        <v>1416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2:16" ht="16" x14ac:dyDescent="0.2">
      <c r="B4" s="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2:16" ht="48" x14ac:dyDescent="0.2">
      <c r="B5" s="8" t="s">
        <v>9</v>
      </c>
      <c r="C5" s="6" t="s">
        <v>37</v>
      </c>
      <c r="D5" s="6" t="s">
        <v>36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2:16" ht="16" x14ac:dyDescent="0.2">
      <c r="B6" s="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2:16" ht="16" x14ac:dyDescent="0.2">
      <c r="B7" s="27" t="s">
        <v>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2:16" s="2" customFormat="1" ht="82" x14ac:dyDescent="0.2">
      <c r="B8" s="40" t="s">
        <v>3</v>
      </c>
      <c r="C8" s="11" t="s">
        <v>12</v>
      </c>
      <c r="D8" s="41" t="s">
        <v>25</v>
      </c>
      <c r="E8" s="40" t="s">
        <v>0</v>
      </c>
      <c r="F8" s="40" t="s">
        <v>1</v>
      </c>
      <c r="G8" s="42" t="s">
        <v>27</v>
      </c>
      <c r="H8" s="41" t="s">
        <v>26</v>
      </c>
      <c r="I8" s="42" t="s">
        <v>15</v>
      </c>
      <c r="J8" s="41" t="s">
        <v>16</v>
      </c>
      <c r="K8" s="42" t="s">
        <v>17</v>
      </c>
      <c r="L8" s="41" t="s">
        <v>18</v>
      </c>
      <c r="M8" s="43" t="s">
        <v>19</v>
      </c>
      <c r="N8" s="44" t="s">
        <v>20</v>
      </c>
      <c r="O8" s="15" t="s">
        <v>39</v>
      </c>
      <c r="P8" s="16" t="s">
        <v>40</v>
      </c>
    </row>
    <row r="9" spans="2:16" ht="16" x14ac:dyDescent="0.2">
      <c r="B9" s="45">
        <v>50</v>
      </c>
      <c r="C9" s="46">
        <f>C3-B9-E9-F9-30+50</f>
        <v>1358</v>
      </c>
      <c r="D9" s="47">
        <v>50</v>
      </c>
      <c r="E9" s="45">
        <v>20</v>
      </c>
      <c r="F9" s="45">
        <v>8</v>
      </c>
      <c r="G9" s="46">
        <f>C3+20</f>
        <v>1436</v>
      </c>
      <c r="H9" s="47">
        <v>100</v>
      </c>
      <c r="I9" s="46">
        <f>SUM(B9,C9,E9:G9)</f>
        <v>2872</v>
      </c>
      <c r="J9" s="47">
        <f>SUM(B9,D9:F9,H9)</f>
        <v>228</v>
      </c>
      <c r="K9" s="46">
        <f>I9-B9</f>
        <v>2822</v>
      </c>
      <c r="L9" s="47">
        <f>J9-B9</f>
        <v>178</v>
      </c>
      <c r="M9" s="48">
        <f>K9/I9</f>
        <v>0.9825905292479109</v>
      </c>
      <c r="N9" s="37">
        <f>L9/J9</f>
        <v>0.7807017543859649</v>
      </c>
      <c r="O9" s="49">
        <f>B9/I9*C2</f>
        <v>0.15976162952646239</v>
      </c>
      <c r="P9" s="39">
        <f>B9/J9*C2</f>
        <v>2.0124359649122807</v>
      </c>
    </row>
  </sheetData>
  <phoneticPr fontId="2" type="noConversion"/>
  <pageMargins left="0.7" right="0.7" top="0.75" bottom="0.75" header="0.5" footer="0.5"/>
  <pageSetup scale="9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FTP - RC - TCP</vt:lpstr>
      <vt:lpstr>LTC Data</vt:lpstr>
      <vt:lpstr>SM</vt:lpstr>
    </vt:vector>
  </TitlesOfParts>
  <Company>Southwest Research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Myron L. Moodie</dc:creator>
  <cp:lastModifiedBy>Todd Newton</cp:lastModifiedBy>
  <cp:lastPrinted>2016-12-13T18:32:55Z</cp:lastPrinted>
  <dcterms:created xsi:type="dcterms:W3CDTF">2009-01-06T23:32:00Z</dcterms:created>
  <dcterms:modified xsi:type="dcterms:W3CDTF">2016-12-13T23:06:16Z</dcterms:modified>
</cp:coreProperties>
</file>